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51\Documents\odpis\28.02\"/>
    </mc:Choice>
  </mc:AlternateContent>
  <xr:revisionPtr revIDLastSave="0" documentId="13_ncr:1_{92E30815-7794-4892-9E58-EFBB00AA296F}" xr6:coauthVersionLast="47" xr6:coauthVersionMax="47" xr10:uidLastSave="{00000000-0000-0000-0000-000000000000}"/>
  <bookViews>
    <workbookView xWindow="-57720" yWindow="-120" windowWidth="29040" windowHeight="15840" xr2:uid="{F9F5BF59-CC91-42AB-8724-71F232B6B06D}"/>
  </bookViews>
  <sheets>
    <sheet name="C01,C05,C09,C13" sheetId="1" r:id="rId1"/>
    <sheet name="C02,C06,C10,C14" sheetId="2" r:id="rId2"/>
    <sheet name="C03,C07,C11,C15" sheetId="3" r:id="rId3"/>
    <sheet name="C04,C08,C12,C16" sheetId="4" r:id="rId4"/>
    <sheet name="C17" sheetId="5" r:id="rId5"/>
    <sheet name="C18" sheetId="6" r:id="rId6"/>
    <sheet name="C19" sheetId="7" r:id="rId7"/>
    <sheet name="C20,C21,C22" sheetId="8" r:id="rId8"/>
    <sheet name="C23" sheetId="9" r:id="rId9"/>
    <sheet name="C24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9" l="1"/>
  <c r="P6" i="9"/>
  <c r="P7" i="9"/>
  <c r="P4" i="9"/>
  <c r="B9" i="9" s="1"/>
  <c r="O5" i="8"/>
  <c r="O6" i="8"/>
  <c r="O7" i="8"/>
  <c r="O4" i="8"/>
  <c r="S5" i="7"/>
  <c r="S6" i="7"/>
  <c r="S7" i="7"/>
  <c r="S4" i="7"/>
  <c r="O5" i="6"/>
  <c r="O6" i="6"/>
  <c r="O7" i="6"/>
  <c r="O4" i="6"/>
  <c r="B9" i="5"/>
  <c r="B9" i="4"/>
  <c r="B9" i="3"/>
  <c r="B9" i="2"/>
  <c r="B9" i="8" l="1"/>
  <c r="B9" i="7"/>
  <c r="B9" i="6"/>
  <c r="G5" i="9"/>
  <c r="G6" i="9"/>
  <c r="G7" i="9"/>
  <c r="G4" i="9"/>
  <c r="B11" i="9"/>
  <c r="B11" i="7"/>
  <c r="M7" i="4"/>
  <c r="M6" i="4"/>
  <c r="M5" i="4"/>
  <c r="M4" i="4"/>
  <c r="L5" i="3"/>
  <c r="L6" i="3"/>
  <c r="L7" i="3"/>
  <c r="L4" i="3"/>
  <c r="M5" i="2"/>
  <c r="M6" i="2"/>
  <c r="M7" i="2"/>
  <c r="M4" i="2"/>
  <c r="L7" i="1"/>
  <c r="L6" i="1"/>
  <c r="L5" i="1"/>
  <c r="L4" i="1"/>
  <c r="B11" i="6"/>
  <c r="B11" i="5"/>
  <c r="B11" i="4"/>
  <c r="B11" i="3"/>
  <c r="B11" i="2"/>
  <c r="B11" i="1"/>
  <c r="L5" i="5"/>
  <c r="L6" i="5"/>
  <c r="L7" i="5"/>
  <c r="L4" i="5"/>
  <c r="B9" i="1" l="1"/>
  <c r="B6" i="10" s="1"/>
  <c r="B8" i="10" s="1"/>
  <c r="B11" i="8"/>
</calcChain>
</file>

<file path=xl/sharedStrings.xml><?xml version="1.0" encoding="utf-8"?>
<sst xmlns="http://schemas.openxmlformats.org/spreadsheetml/2006/main" count="325" uniqueCount="99">
  <si>
    <t>nazwa pliku</t>
  </si>
  <si>
    <t>C_01_limit_wiatr_aukcja          C_05_limit_swiatlo_aukcja          C_09_limit_geot_aukcja          C_13_limit_odpady_aukcja</t>
  </si>
  <si>
    <t>kolumna</t>
  </si>
  <si>
    <t>H</t>
  </si>
  <si>
    <t>I</t>
  </si>
  <si>
    <t>nagłówek</t>
  </si>
  <si>
    <t>wolumen wytworzonej i wprowadzonej do sieci energii elektrycznej (MWh)</t>
  </si>
  <si>
    <t>cena zwycieskiej oferty po waloryzacji (zl/MWh)</t>
  </si>
  <si>
    <t>przykładowe wartości</t>
  </si>
  <si>
    <t>wzór na limit ceny</t>
  </si>
  <si>
    <t>dzien miesiaca</t>
  </si>
  <si>
    <t>nazwa jednostki wytworczej</t>
  </si>
  <si>
    <t>numer jednostki OZE</t>
  </si>
  <si>
    <t>numer jednostki Kogeneracyjnej</t>
  </si>
  <si>
    <t>numer jednostki Rynku Mocy</t>
  </si>
  <si>
    <t>Rodzaj instalacji zgodnie z odpowiednim punktem art. 77 ust 5 ustawy o odnawialnych zrodlach energii (jezeli dotyczy)</t>
  </si>
  <si>
    <t>moc jednostki wytworczej (MW)</t>
  </si>
  <si>
    <t>A</t>
  </si>
  <si>
    <t>B</t>
  </si>
  <si>
    <t>C</t>
  </si>
  <si>
    <t>D</t>
  </si>
  <si>
    <t>E</t>
  </si>
  <si>
    <t>F</t>
  </si>
  <si>
    <t>G</t>
  </si>
  <si>
    <t>Farma Wiatrowa 1</t>
  </si>
  <si>
    <t>Farma Wiatrowa 2</t>
  </si>
  <si>
    <t>PV 1</t>
  </si>
  <si>
    <t>C_02_limit_wiatr_aukcjaif          C_06_limit_swiatlo_aukcjaif          C_10_limit_geot_aukcjaif          C_14_limit_odpady_aukcjaif</t>
  </si>
  <si>
    <t>J</t>
  </si>
  <si>
    <t>cena referencyjna (zl/MWh)</t>
  </si>
  <si>
    <t>Geot 7</t>
  </si>
  <si>
    <t>C_03_limit_wiatr_pozaaukcja          C_07_limit_swiatlo_pozaaukcja          C_11_limit_geot_pozaaukcja          C_15_limit_odpady_pozaaukcja</t>
  </si>
  <si>
    <t>C_04_limit_wiatr_pozaaukcjaif          C_08_limit_swiatlo_pozaaukcjaif          C_12_limit_geot_pozaaukcjaif          C_16_limit_odpady_pozaaukcjaif</t>
  </si>
  <si>
    <t>C_17_limit_hydroenergia</t>
  </si>
  <si>
    <t>Hydro 1</t>
  </si>
  <si>
    <t>Hydro 2</t>
  </si>
  <si>
    <t>Hydro 3</t>
  </si>
  <si>
    <t>Hydro 4</t>
  </si>
  <si>
    <t>C_18_limit_biomasa</t>
  </si>
  <si>
    <t>K</t>
  </si>
  <si>
    <t>L</t>
  </si>
  <si>
    <t>koszt zuzytego paliwa (zl/GJ)</t>
  </si>
  <si>
    <t>sprawnosc netto jednostki wytworczej (%)</t>
  </si>
  <si>
    <t>marza (zl/MWh)</t>
  </si>
  <si>
    <t>dodatek inwestycyjny i na pokrycie kosztow stalych (zl/MWh)</t>
  </si>
  <si>
    <t>N</t>
  </si>
  <si>
    <t>P</t>
  </si>
  <si>
    <t>Blok bio 1</t>
  </si>
  <si>
    <t>Blok bio 2</t>
  </si>
  <si>
    <t>Blok bio 3</t>
  </si>
  <si>
    <t>Blok bio 4</t>
  </si>
  <si>
    <t>C_19_limit_wbrunatny</t>
  </si>
  <si>
    <t>M</t>
  </si>
  <si>
    <t>O</t>
  </si>
  <si>
    <t>jednostkowy koszt uprawnien do emisji dwutlenku wegla (zl/tCO2)</t>
  </si>
  <si>
    <t>jednostkowy wskaznik emisyjnosci paliwa w zakresie dwutlenku wegla (tCO2/GJ)</t>
  </si>
  <si>
    <t>jednostkowy koszt zmienny wydobycia paliwa (zl/GJ)</t>
  </si>
  <si>
    <t>jednostkowy koszt staly wydobycia paliwa (zl/GJ)</t>
  </si>
  <si>
    <t>jednostkowy koszt kapitalowy wydobycia paliwa (zl/GJ)</t>
  </si>
  <si>
    <t>wspolczynnik waloryzacji (%)</t>
  </si>
  <si>
    <t>Blok nr 7</t>
  </si>
  <si>
    <t>Blok nr 3</t>
  </si>
  <si>
    <t>Blok nr 2</t>
  </si>
  <si>
    <t>Blok nr 1</t>
  </si>
  <si>
    <t>wolumen wytworzonej energii</t>
  </si>
  <si>
    <t>C_20_limit_wkamienny          C_21_limit_pciekle          C_22_limit_pgazowe</t>
  </si>
  <si>
    <t>C_23_limit_kilka paliw</t>
  </si>
  <si>
    <t>sredni koszt zuzytego paliwa (zl/GJ)</t>
  </si>
  <si>
    <t>cząstkowy limit ceny (dla jednostki wytwórczej w danym dniu)</t>
  </si>
  <si>
    <t>C_24_limit_W_sprzedaz</t>
  </si>
  <si>
    <t>cząstkowy limit ceny (dla danej jednostki wytwórczej w danym dniu)</t>
  </si>
  <si>
    <t xml:space="preserve">wzór na limit ceny dla danego dnia </t>
  </si>
  <si>
    <t>Farma Wiatrowa 11</t>
  </si>
  <si>
    <t>Farma Wiatrowa 21</t>
  </si>
  <si>
    <t>PV 13</t>
  </si>
  <si>
    <t>IRO 5</t>
  </si>
  <si>
    <t>Farma Wiatrowa 30</t>
  </si>
  <si>
    <t>Farma Wiatrowa 32</t>
  </si>
  <si>
    <t>PV 140</t>
  </si>
  <si>
    <t>PROD 32</t>
  </si>
  <si>
    <t>Farma Wiatrowa 92</t>
  </si>
  <si>
    <t>Farma Wiatrowa 93</t>
  </si>
  <si>
    <t>PV MAX 32</t>
  </si>
  <si>
    <t>ELEKT 111</t>
  </si>
  <si>
    <t xml:space="preserve">wolumen wytworzonej i wprowadzonej do sieci energii elektrycznej (MWh) </t>
  </si>
  <si>
    <t>łaczny wolumen sprzedanej energii elektrycznej w danym dniu (MWh)</t>
  </si>
  <si>
    <r>
      <t xml:space="preserve">numer jednostki OZE </t>
    </r>
    <r>
      <rPr>
        <b/>
        <i/>
        <sz val="11"/>
        <color rgb="FFFF0000"/>
        <rFont val="Calibri"/>
        <family val="2"/>
        <charset val="238"/>
        <scheme val="minor"/>
      </rPr>
      <t>(nadany w systemie IPA lub FIT/FIP)</t>
    </r>
  </si>
  <si>
    <r>
      <t xml:space="preserve">numer jednostki OZE
</t>
    </r>
    <r>
      <rPr>
        <b/>
        <i/>
        <sz val="11"/>
        <color rgb="FFFF0000"/>
        <rFont val="Calibri"/>
        <family val="2"/>
        <charset val="238"/>
        <scheme val="minor"/>
      </rPr>
      <t>(nadany w systemie IPA lub FIT/FIP)</t>
    </r>
  </si>
  <si>
    <r>
      <t xml:space="preserve">cena referencyjna (zl/MWh)
</t>
    </r>
    <r>
      <rPr>
        <b/>
        <i/>
        <sz val="11"/>
        <color rgb="FFFF0000"/>
        <rFont val="Calibri"/>
        <family val="2"/>
        <charset val="238"/>
        <scheme val="minor"/>
      </rPr>
      <t>dla dni od 16 grudnia 2022 r. cenę referencyjną należy powiększyć o 50 zł</t>
    </r>
  </si>
  <si>
    <r>
      <t xml:space="preserve">koszt zuzytego (do 15 grudnia) lub zakupionego (od 16 grudnia) paliwa wynikajacy z ksiag rachunkowych (zl/GJ)
 </t>
    </r>
    <r>
      <rPr>
        <b/>
        <i/>
        <sz val="11"/>
        <color rgb="FFFF0000"/>
        <rFont val="Calibri"/>
        <family val="2"/>
        <charset val="238"/>
        <scheme val="minor"/>
      </rPr>
      <t>należy obowiązkowo wypełnić dla dni do 15 grudnia, a od 16 grudnia wyłącznie w przypadku zakupu paliwa. W innych przypadkach należy uzupełnić kolumny M-P</t>
    </r>
  </si>
  <si>
    <r>
      <t xml:space="preserve">wolumen energii elektrycznej sprzedanej do odbiorcy końcowego (MWh)
</t>
    </r>
    <r>
      <rPr>
        <b/>
        <i/>
        <sz val="11"/>
        <color rgb="FFFF0000"/>
        <rFont val="Calibri"/>
        <family val="2"/>
        <charset val="238"/>
        <scheme val="minor"/>
      </rPr>
      <t>w przypadku sprzedaży energii elektrycznej wyłącznie do odbiorcy innego niż odbiorca końcowy należy wstawić 0</t>
    </r>
  </si>
  <si>
    <r>
      <t xml:space="preserve">jednostkowy koszt umorzenia swiadectw pochodzenia - PMOZE, PMOZEA, PMOZEBIO, PMEF (zł/MWh)
</t>
    </r>
    <r>
      <rPr>
        <b/>
        <i/>
        <sz val="11"/>
        <color rgb="FFFF0000"/>
        <rFont val="Calibri"/>
        <family val="2"/>
        <charset val="238"/>
        <scheme val="minor"/>
      </rPr>
      <t>w przypadku sprzedaży energii elektrycznej wyłącznie do odbiorcy innego niż odbiorca końcowy należy wstawić 0</t>
    </r>
  </si>
  <si>
    <r>
      <t xml:space="preserve">Rodzaj instalacji zgodnie z odpowiednim punktem art. 77 ust 5 ustawy o odnawialnych zrodlach energii (jezeli dotyczy) </t>
    </r>
    <r>
      <rPr>
        <b/>
        <sz val="11"/>
        <color rgb="FFFF0000"/>
        <rFont val="Calibri"/>
        <family val="2"/>
        <charset val="238"/>
        <scheme val="minor"/>
      </rPr>
      <t>pole obowiązkowe do sprawdzenia poprawności użytej ceny referencyjnej</t>
    </r>
  </si>
  <si>
    <t>UWAGA 
Wytwórca energii elektrycznej wykorzystujący do wytwarzania energii elektrycznej technologie, o których mowa w art. 21 ust. 1 pkt 1-6 ustawy z dnia 27 października 2022 r. o środkach nadzwyczajnych mających na celu ograniczenie wysokości cen energii elektrycznej oraz wsparciu niektórych odbiorców w 2023 roku, z wyłączeniem biomasy i hydroenergii w rozumieniu odpowiednio art. 2 pkt 3 i 12 ustawy z dnia 20 lutego 2015 r. o odnawialnych źródłach energii korzystający z systemu aukcyjnego w rozumieniu przepisów ustawy o odnawialnych źródłach energii,  powinien wykazać wyłącznie wolumen sprzedanej energii elektrycznej poza tym systemem.</t>
  </si>
  <si>
    <r>
      <t xml:space="preserve">średni ważony wolumenem limit ceny sprzedanej energii elektrycznej
</t>
    </r>
    <r>
      <rPr>
        <b/>
        <i/>
        <sz val="11"/>
        <color rgb="FFFF0000"/>
        <rFont val="Calibri"/>
        <family val="2"/>
        <charset val="238"/>
        <scheme val="minor"/>
      </rPr>
      <t>wartość powinna znaleźć się w załączniku "B_lista_odpisow" w kolumnie B (sredni wazony wolumenem limit ceny sprzedanej energii elektrycznej) dla wskazanej daty sprzedaży - data sprzedaży powinna odpowiadać dniu miesiąca wskazanemu w części C sprawozdania.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- dotyczy dni od 16 grudnia 2022 r.!!!</t>
    </r>
  </si>
  <si>
    <r>
      <rPr>
        <b/>
        <sz val="11"/>
        <rFont val="Calibri"/>
        <family val="2"/>
        <charset val="238"/>
        <scheme val="minor"/>
      </rPr>
      <t>srednia wysokosc roszczenia naleznego odbiorcy koncowemu (zl/MWh)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i/>
        <sz val="11"/>
        <color rgb="FFFF0000"/>
        <rFont val="Calibri"/>
        <family val="2"/>
        <charset val="238"/>
        <scheme val="minor"/>
      </rPr>
      <t>jest to średnia wysokość roszczeń należna odbiorcy końcowemu w zł za jedną MWh</t>
    </r>
  </si>
  <si>
    <r>
      <t>cena referencyjna (z</t>
    </r>
    <r>
      <rPr>
        <b/>
        <sz val="11"/>
        <rFont val="Calibri"/>
        <family val="2"/>
        <charset val="238"/>
        <scheme val="minor"/>
      </rPr>
      <t>l/MWh</t>
    </r>
    <r>
      <rPr>
        <b/>
        <sz val="11"/>
        <color theme="1"/>
        <rFont val="Calibri"/>
        <family val="2"/>
        <charset val="238"/>
        <scheme val="minor"/>
      </rPr>
      <t xml:space="preserve">)
</t>
    </r>
    <r>
      <rPr>
        <b/>
        <i/>
        <sz val="11"/>
        <color rgb="FFFF0000"/>
        <rFont val="Calibri"/>
        <family val="2"/>
        <charset val="238"/>
        <scheme val="minor"/>
      </rPr>
      <t>dla dni od 16 grudnia 2022 r. cenę referencyjną należy powiększyć o 50 zł</t>
    </r>
  </si>
  <si>
    <r>
      <t xml:space="preserve">średni ważony wolumenem limit ceny wytworzonej energii elektrycznej (wartość wyliczona w oparciu o pozostałe arkusze)
</t>
    </r>
    <r>
      <rPr>
        <b/>
        <sz val="11"/>
        <color rgb="FFFF0000"/>
        <rFont val="Calibri"/>
        <family val="2"/>
        <charset val="238"/>
        <scheme val="minor"/>
      </rPr>
      <t>wartość (po zaokrągleniu do 2 miejsc po przecinku) powinna znaleźć się w załączniku "B_lista_odpisow" w kolumnie B (sredni wazony wolumenem limit ceny sprzedanej energii elektrycznej) dla wskazanej daty sprzedaży - data sprzedaży powinna odpowiadać dniu miesiąca wskazanemu w części C sprawozdania. - dotyczy dni do 15 grudnia 2022 r.!!!</t>
    </r>
  </si>
  <si>
    <t>(w sytuacji, jeżeli cały wolumen sprzedawany jest w ramach systemu aukcyjnego, w kolumnie H, odpowiadającej wolumenowi należy wpisać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</si>
</sst>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0" xfId="0" quotePrefix="1"/>
    <xf numFmtId="1" fontId="0" fillId="0" borderId="0" xfId="0" applyNumberFormat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" fillId="2" borderId="0" xfId="1" applyBorder="1"/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606F0-F565-444A-A69C-E9C0F6D0E2CE}">
  <dimension ref="A1:L13"/>
  <sheetViews>
    <sheetView tabSelected="1" workbookViewId="0"/>
  </sheetViews>
  <sheetFormatPr defaultColWidth="8.7265625" defaultRowHeight="14.5" x14ac:dyDescent="0.35"/>
  <cols>
    <col min="1" max="10" width="19.453125" customWidth="1"/>
    <col min="11" max="12" width="18.26953125" customWidth="1"/>
  </cols>
  <sheetData>
    <row r="1" spans="1:12" x14ac:dyDescent="0.35">
      <c r="A1" s="6" t="s">
        <v>0</v>
      </c>
      <c r="B1" s="6" t="s">
        <v>1</v>
      </c>
      <c r="C1" s="6"/>
    </row>
    <row r="2" spans="1:12" ht="15" thickBot="1" x14ac:dyDescent="0.4">
      <c r="A2" t="s">
        <v>2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3</v>
      </c>
      <c r="J2" t="s">
        <v>4</v>
      </c>
    </row>
    <row r="3" spans="1:12" s="7" customFormat="1" ht="116" x14ac:dyDescent="0.35">
      <c r="A3" s="7" t="s">
        <v>5</v>
      </c>
      <c r="B3" s="16" t="s">
        <v>10</v>
      </c>
      <c r="C3" s="17" t="s">
        <v>11</v>
      </c>
      <c r="D3" s="17" t="s">
        <v>86</v>
      </c>
      <c r="E3" s="17" t="s">
        <v>13</v>
      </c>
      <c r="F3" s="17" t="s">
        <v>14</v>
      </c>
      <c r="G3" s="17" t="s">
        <v>15</v>
      </c>
      <c r="H3" s="17" t="s">
        <v>16</v>
      </c>
      <c r="I3" s="17" t="s">
        <v>6</v>
      </c>
      <c r="J3" s="18" t="s">
        <v>7</v>
      </c>
      <c r="L3" s="19" t="s">
        <v>70</v>
      </c>
    </row>
    <row r="4" spans="1:12" x14ac:dyDescent="0.35">
      <c r="A4" s="22" t="s">
        <v>8</v>
      </c>
      <c r="B4" s="1">
        <v>1</v>
      </c>
      <c r="C4" t="s">
        <v>24</v>
      </c>
      <c r="D4">
        <v>1234</v>
      </c>
      <c r="G4">
        <v>16</v>
      </c>
      <c r="H4">
        <v>0.9587</v>
      </c>
      <c r="I4">
        <v>3.72</v>
      </c>
      <c r="J4" s="2">
        <v>283</v>
      </c>
      <c r="L4" s="21">
        <f>J4</f>
        <v>283</v>
      </c>
    </row>
    <row r="5" spans="1:12" x14ac:dyDescent="0.35">
      <c r="A5" s="22"/>
      <c r="B5" s="1">
        <v>1</v>
      </c>
      <c r="C5" t="s">
        <v>25</v>
      </c>
      <c r="D5">
        <v>1235</v>
      </c>
      <c r="G5">
        <v>17</v>
      </c>
      <c r="H5">
        <v>1.2</v>
      </c>
      <c r="I5">
        <v>5.3</v>
      </c>
      <c r="J5" s="2">
        <v>315.20999999999998</v>
      </c>
      <c r="L5" s="21">
        <f>J5</f>
        <v>315.20999999999998</v>
      </c>
    </row>
    <row r="6" spans="1:12" x14ac:dyDescent="0.35">
      <c r="A6" s="22"/>
      <c r="B6" s="1">
        <v>1</v>
      </c>
      <c r="C6" t="s">
        <v>26</v>
      </c>
      <c r="D6">
        <v>1236</v>
      </c>
      <c r="G6">
        <v>22</v>
      </c>
      <c r="H6">
        <v>1.1000000000000001</v>
      </c>
      <c r="I6">
        <v>2.9836</v>
      </c>
      <c r="J6" s="2">
        <v>172.56</v>
      </c>
      <c r="L6" s="21">
        <f>J6</f>
        <v>172.56</v>
      </c>
    </row>
    <row r="7" spans="1:12" ht="15" thickBot="1" x14ac:dyDescent="0.4">
      <c r="A7" s="22"/>
      <c r="B7" s="3">
        <v>1</v>
      </c>
      <c r="C7" s="4" t="s">
        <v>30</v>
      </c>
      <c r="D7" s="4">
        <v>1237</v>
      </c>
      <c r="E7" s="4"/>
      <c r="F7" s="4"/>
      <c r="G7" s="4">
        <v>20</v>
      </c>
      <c r="H7" s="4">
        <v>2.2999999999999998</v>
      </c>
      <c r="I7" s="4">
        <v>7.1527000000000003</v>
      </c>
      <c r="J7" s="5">
        <v>257.51</v>
      </c>
      <c r="L7" s="21">
        <f>J7</f>
        <v>257.51</v>
      </c>
    </row>
    <row r="8" spans="1:12" x14ac:dyDescent="0.35">
      <c r="A8" s="8"/>
    </row>
    <row r="9" spans="1:12" ht="29" x14ac:dyDescent="0.35">
      <c r="A9" s="19" t="s">
        <v>71</v>
      </c>
      <c r="B9">
        <f>IFERROR((L4*I4+L5*I5+L6*I6+L7*I7)/B11,0)</f>
        <v>265.19290223059778</v>
      </c>
    </row>
    <row r="11" spans="1:12" ht="29" x14ac:dyDescent="0.35">
      <c r="A11" s="19" t="s">
        <v>64</v>
      </c>
      <c r="B11">
        <f>SUM(I4:I7)</f>
        <v>19.156299999999998</v>
      </c>
    </row>
    <row r="13" spans="1:12" x14ac:dyDescent="0.35">
      <c r="A13" s="7"/>
      <c r="B13" s="27" t="s">
        <v>98</v>
      </c>
      <c r="C13" s="27"/>
      <c r="D13" s="27"/>
      <c r="E13" s="27"/>
      <c r="F13" s="27"/>
      <c r="G13" s="27"/>
      <c r="H13" s="27"/>
      <c r="I13" s="27"/>
      <c r="J13" s="27"/>
    </row>
  </sheetData>
  <mergeCells count="2">
    <mergeCell ref="A4:A7"/>
    <mergeCell ref="B13:J13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EE58-CF89-4AD0-B8EF-AA34CD190169}">
  <dimension ref="A1:J10"/>
  <sheetViews>
    <sheetView workbookViewId="0"/>
  </sheetViews>
  <sheetFormatPr defaultColWidth="8.7265625" defaultRowHeight="14.5" x14ac:dyDescent="0.35"/>
  <cols>
    <col min="1" max="1" width="37.453125" customWidth="1"/>
    <col min="2" max="2" width="21.26953125" bestFit="1" customWidth="1"/>
    <col min="3" max="3" width="20.453125" bestFit="1" customWidth="1"/>
    <col min="4" max="4" width="20" customWidth="1"/>
    <col min="5" max="5" width="20.1796875" customWidth="1"/>
    <col min="6" max="6" width="55.1796875" customWidth="1"/>
    <col min="10" max="10" width="17.453125" customWidth="1"/>
  </cols>
  <sheetData>
    <row r="1" spans="1:10" x14ac:dyDescent="0.35">
      <c r="A1" s="6" t="s">
        <v>0</v>
      </c>
      <c r="B1" s="6" t="s">
        <v>69</v>
      </c>
      <c r="C1" s="6"/>
      <c r="D1" s="6"/>
    </row>
    <row r="2" spans="1:10" ht="15" thickBot="1" x14ac:dyDescent="0.4">
      <c r="B2" t="s">
        <v>17</v>
      </c>
      <c r="C2" t="s">
        <v>18</v>
      </c>
      <c r="D2" t="s">
        <v>19</v>
      </c>
      <c r="E2" t="s">
        <v>20</v>
      </c>
    </row>
    <row r="3" spans="1:10" ht="174" x14ac:dyDescent="0.35">
      <c r="A3" s="7" t="s">
        <v>5</v>
      </c>
      <c r="B3" s="16" t="s">
        <v>10</v>
      </c>
      <c r="C3" s="17" t="s">
        <v>85</v>
      </c>
      <c r="D3" s="17" t="s">
        <v>90</v>
      </c>
      <c r="E3" s="18" t="s">
        <v>91</v>
      </c>
      <c r="F3" s="15" t="s">
        <v>93</v>
      </c>
    </row>
    <row r="4" spans="1:10" ht="15" thickBot="1" x14ac:dyDescent="0.4">
      <c r="A4" t="s">
        <v>8</v>
      </c>
      <c r="B4" s="3">
        <v>1</v>
      </c>
      <c r="C4" s="4">
        <v>10000</v>
      </c>
      <c r="D4" s="4">
        <v>900</v>
      </c>
      <c r="E4" s="5">
        <v>23</v>
      </c>
    </row>
    <row r="6" spans="1:10" ht="174" x14ac:dyDescent="0.35">
      <c r="A6" s="19" t="s">
        <v>97</v>
      </c>
      <c r="B6">
        <f>('C01,C05,C09,C13'!B11*'C01,C05,C09,C13'!B9+'C02,C06,C10,C14'!B9*'C02,C06,C10,C14'!B11+'C03,C07,C11,C15'!B9*'C03,C07,C11,C15'!B11+'C04,C08,C12,C16'!B9*'C04,C08,C12,C16'!B11+'C17'!B9*'C17'!B11+'C18'!B9*'C18'!B11+'C19'!B9*'C19'!B11+'C20,C21,C22'!B9*'C20,C21,C22'!B11+'C23'!B9*'C23'!B11)/SUM('C01,C05,C09,C13'!B11,'C02,C06,C10,C14'!B11,'C03,C07,C11,C15'!B11,'C04,C08,C12,C16'!B11,'C17'!B11,'C18'!B11,'C19'!B11,'C20,C21,C22'!B11,'C23'!B11)</f>
        <v>475.88819178079325</v>
      </c>
    </row>
    <row r="8" spans="1:10" ht="145" x14ac:dyDescent="0.35">
      <c r="A8" s="19" t="s">
        <v>94</v>
      </c>
      <c r="B8" s="14">
        <f>ROUND((B6*(C4-D4)+D4*(B6+E4))/C4,2)</f>
        <v>477.96</v>
      </c>
    </row>
    <row r="10" spans="1:10" ht="43.5" customHeight="1" x14ac:dyDescent="0.35">
      <c r="A10" s="7"/>
      <c r="B10" s="25"/>
      <c r="C10" s="23"/>
      <c r="D10" s="23"/>
      <c r="E10" s="23"/>
      <c r="F10" s="23"/>
      <c r="G10" s="23"/>
      <c r="H10" s="23"/>
      <c r="I10" s="23"/>
      <c r="J10" s="23"/>
    </row>
  </sheetData>
  <mergeCells count="1">
    <mergeCell ref="B10:J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69F4-2126-427D-AEAF-FFD6BAE1E268}">
  <dimension ref="A1:M13"/>
  <sheetViews>
    <sheetView workbookViewId="0"/>
  </sheetViews>
  <sheetFormatPr defaultColWidth="8.7265625" defaultRowHeight="14.5" x14ac:dyDescent="0.35"/>
  <cols>
    <col min="1" max="11" width="19.54296875" customWidth="1"/>
    <col min="13" max="13" width="18.453125" customWidth="1"/>
  </cols>
  <sheetData>
    <row r="1" spans="1:13" x14ac:dyDescent="0.35">
      <c r="A1" s="6" t="s">
        <v>0</v>
      </c>
      <c r="B1" s="6" t="s">
        <v>27</v>
      </c>
      <c r="C1" s="6"/>
      <c r="D1" s="6"/>
    </row>
    <row r="2" spans="1:13" ht="15" thickBot="1" x14ac:dyDescent="0.4">
      <c r="A2" t="s">
        <v>2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3</v>
      </c>
      <c r="J2" t="s">
        <v>4</v>
      </c>
      <c r="K2" t="s">
        <v>28</v>
      </c>
    </row>
    <row r="3" spans="1:13" ht="130.5" x14ac:dyDescent="0.35">
      <c r="A3" s="7" t="s">
        <v>5</v>
      </c>
      <c r="B3" s="16" t="s">
        <v>10</v>
      </c>
      <c r="C3" s="17" t="s">
        <v>11</v>
      </c>
      <c r="D3" s="17" t="s">
        <v>87</v>
      </c>
      <c r="E3" s="17" t="s">
        <v>13</v>
      </c>
      <c r="F3" s="17" t="s">
        <v>14</v>
      </c>
      <c r="G3" s="17" t="s">
        <v>15</v>
      </c>
      <c r="H3" s="17" t="s">
        <v>16</v>
      </c>
      <c r="I3" s="17" t="s">
        <v>84</v>
      </c>
      <c r="J3" s="17" t="s">
        <v>7</v>
      </c>
      <c r="K3" s="18" t="s">
        <v>95</v>
      </c>
      <c r="M3" s="19" t="s">
        <v>68</v>
      </c>
    </row>
    <row r="4" spans="1:13" x14ac:dyDescent="0.35">
      <c r="A4" s="22" t="s">
        <v>8</v>
      </c>
      <c r="B4" s="1">
        <v>1</v>
      </c>
      <c r="C4" t="s">
        <v>72</v>
      </c>
      <c r="D4">
        <v>4321</v>
      </c>
      <c r="G4">
        <v>16</v>
      </c>
      <c r="H4">
        <v>0.9587</v>
      </c>
      <c r="I4">
        <v>3.72</v>
      </c>
      <c r="J4">
        <v>283</v>
      </c>
      <c r="K4" s="2">
        <v>27</v>
      </c>
      <c r="M4" s="21">
        <f>J4+K4</f>
        <v>310</v>
      </c>
    </row>
    <row r="5" spans="1:13" x14ac:dyDescent="0.35">
      <c r="A5" s="22"/>
      <c r="B5" s="1">
        <v>1</v>
      </c>
      <c r="C5" t="s">
        <v>73</v>
      </c>
      <c r="D5">
        <v>4322</v>
      </c>
      <c r="G5">
        <v>17</v>
      </c>
      <c r="H5">
        <v>1.2</v>
      </c>
      <c r="I5">
        <v>5.3</v>
      </c>
      <c r="J5">
        <v>315.20999999999998</v>
      </c>
      <c r="K5" s="2">
        <v>35</v>
      </c>
      <c r="M5" s="21">
        <f t="shared" ref="M5:M7" si="0">J5+K5</f>
        <v>350.21</v>
      </c>
    </row>
    <row r="6" spans="1:13" x14ac:dyDescent="0.35">
      <c r="A6" s="22"/>
      <c r="B6" s="1">
        <v>1</v>
      </c>
      <c r="C6" t="s">
        <v>74</v>
      </c>
      <c r="D6">
        <v>4333</v>
      </c>
      <c r="G6">
        <v>22</v>
      </c>
      <c r="H6">
        <v>1.1000000000000001</v>
      </c>
      <c r="I6">
        <v>2.9836</v>
      </c>
      <c r="J6">
        <v>172.56</v>
      </c>
      <c r="K6" s="2">
        <v>30</v>
      </c>
      <c r="M6" s="21">
        <f t="shared" si="0"/>
        <v>202.56</v>
      </c>
    </row>
    <row r="7" spans="1:13" ht="15" thickBot="1" x14ac:dyDescent="0.4">
      <c r="A7" s="22"/>
      <c r="B7" s="3">
        <v>1</v>
      </c>
      <c r="C7" s="4" t="s">
        <v>75</v>
      </c>
      <c r="D7" s="4">
        <v>4334</v>
      </c>
      <c r="E7" s="4"/>
      <c r="F7" s="4"/>
      <c r="G7" s="4">
        <v>20</v>
      </c>
      <c r="H7" s="4">
        <v>2.2999999999999998</v>
      </c>
      <c r="I7" s="4">
        <v>7.1527000000000003</v>
      </c>
      <c r="J7" s="4">
        <v>257.51</v>
      </c>
      <c r="K7" s="5">
        <v>29</v>
      </c>
      <c r="M7" s="21">
        <f t="shared" si="0"/>
        <v>286.51</v>
      </c>
    </row>
    <row r="8" spans="1:13" x14ac:dyDescent="0.35">
      <c r="A8" s="8"/>
    </row>
    <row r="9" spans="1:13" x14ac:dyDescent="0.35">
      <c r="A9" s="20" t="s">
        <v>9</v>
      </c>
      <c r="B9">
        <f>IFERROR((M4*I4+M5*I5+M6*I6+M7*I7)/B11,0)</f>
        <v>295.62029687361343</v>
      </c>
    </row>
    <row r="11" spans="1:13" ht="29" x14ac:dyDescent="0.35">
      <c r="A11" s="19" t="s">
        <v>64</v>
      </c>
      <c r="B11">
        <f>SUM(I4:I7)</f>
        <v>19.156299999999998</v>
      </c>
    </row>
    <row r="13" spans="1:13" x14ac:dyDescent="0.35">
      <c r="A13" s="7"/>
      <c r="B13" s="27" t="s">
        <v>98</v>
      </c>
      <c r="C13" s="27"/>
      <c r="D13" s="27"/>
      <c r="E13" s="27"/>
      <c r="F13" s="27"/>
      <c r="G13" s="27"/>
      <c r="H13" s="27"/>
      <c r="I13" s="27"/>
      <c r="J13" s="27"/>
    </row>
  </sheetData>
  <mergeCells count="2">
    <mergeCell ref="A4:A7"/>
    <mergeCell ref="B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95EB7-4C0C-4410-B6A2-095DE3ABDFA2}">
  <dimension ref="A1:L13"/>
  <sheetViews>
    <sheetView workbookViewId="0"/>
  </sheetViews>
  <sheetFormatPr defaultColWidth="8.7265625" defaultRowHeight="14.5" x14ac:dyDescent="0.35"/>
  <cols>
    <col min="1" max="10" width="19.453125" customWidth="1"/>
    <col min="12" max="12" width="15" customWidth="1"/>
  </cols>
  <sheetData>
    <row r="1" spans="1:12" x14ac:dyDescent="0.35">
      <c r="A1" s="6" t="s">
        <v>0</v>
      </c>
      <c r="B1" s="6" t="s">
        <v>31</v>
      </c>
      <c r="C1" s="6"/>
    </row>
    <row r="2" spans="1:12" ht="15" thickBot="1" x14ac:dyDescent="0.4">
      <c r="A2" t="s">
        <v>2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3</v>
      </c>
      <c r="J2" t="s">
        <v>4</v>
      </c>
    </row>
    <row r="3" spans="1:12" ht="174" x14ac:dyDescent="0.35">
      <c r="A3" s="7" t="s">
        <v>5</v>
      </c>
      <c r="B3" s="16" t="s">
        <v>10</v>
      </c>
      <c r="C3" s="17" t="s">
        <v>11</v>
      </c>
      <c r="D3" s="17" t="s">
        <v>12</v>
      </c>
      <c r="E3" s="17" t="s">
        <v>13</v>
      </c>
      <c r="F3" s="17" t="s">
        <v>14</v>
      </c>
      <c r="G3" s="17" t="s">
        <v>92</v>
      </c>
      <c r="H3" s="17" t="s">
        <v>16</v>
      </c>
      <c r="I3" s="17" t="s">
        <v>6</v>
      </c>
      <c r="J3" s="18" t="s">
        <v>96</v>
      </c>
      <c r="K3" s="20"/>
      <c r="L3" s="19" t="s">
        <v>68</v>
      </c>
    </row>
    <row r="4" spans="1:12" x14ac:dyDescent="0.35">
      <c r="A4" s="22" t="s">
        <v>8</v>
      </c>
      <c r="B4" s="1">
        <v>1</v>
      </c>
      <c r="C4" t="s">
        <v>76</v>
      </c>
      <c r="G4">
        <v>16</v>
      </c>
      <c r="H4">
        <v>0.9587</v>
      </c>
      <c r="I4">
        <v>3.72</v>
      </c>
      <c r="J4" s="2">
        <v>390</v>
      </c>
      <c r="L4" s="21">
        <f>J4</f>
        <v>390</v>
      </c>
    </row>
    <row r="5" spans="1:12" x14ac:dyDescent="0.35">
      <c r="A5" s="22"/>
      <c r="B5" s="1">
        <v>1</v>
      </c>
      <c r="C5" t="s">
        <v>77</v>
      </c>
      <c r="G5">
        <v>17</v>
      </c>
      <c r="H5">
        <v>1.2</v>
      </c>
      <c r="I5">
        <v>5.3</v>
      </c>
      <c r="J5" s="2">
        <v>345</v>
      </c>
      <c r="L5" s="21">
        <f t="shared" ref="L5:L7" si="0">J5</f>
        <v>345</v>
      </c>
    </row>
    <row r="6" spans="1:12" x14ac:dyDescent="0.35">
      <c r="A6" s="22"/>
      <c r="B6" s="1">
        <v>1</v>
      </c>
      <c r="C6" t="s">
        <v>78</v>
      </c>
      <c r="G6">
        <v>22</v>
      </c>
      <c r="H6">
        <v>1.1000000000000001</v>
      </c>
      <c r="I6">
        <v>2.9836</v>
      </c>
      <c r="J6" s="2">
        <v>355</v>
      </c>
      <c r="L6" s="21">
        <f t="shared" si="0"/>
        <v>355</v>
      </c>
    </row>
    <row r="7" spans="1:12" ht="15" thickBot="1" x14ac:dyDescent="0.4">
      <c r="A7" s="22"/>
      <c r="B7" s="3">
        <v>1</v>
      </c>
      <c r="C7" s="4" t="s">
        <v>79</v>
      </c>
      <c r="D7" s="4"/>
      <c r="E7" s="4"/>
      <c r="F7" s="4"/>
      <c r="G7" s="4">
        <v>20</v>
      </c>
      <c r="H7" s="4">
        <v>2.2999999999999998</v>
      </c>
      <c r="I7" s="4">
        <v>7.1527000000000003</v>
      </c>
      <c r="J7" s="5">
        <v>565</v>
      </c>
      <c r="L7" s="21">
        <f t="shared" si="0"/>
        <v>565</v>
      </c>
    </row>
    <row r="8" spans="1:12" x14ac:dyDescent="0.35">
      <c r="A8" s="8"/>
    </row>
    <row r="9" spans="1:12" x14ac:dyDescent="0.35">
      <c r="A9" s="20" t="s">
        <v>9</v>
      </c>
      <c r="B9">
        <f>IFERROR((L4*I4+L5*I5+L6*I6+L7*I7)/B11,0)</f>
        <v>437.44112902804829</v>
      </c>
    </row>
    <row r="11" spans="1:12" ht="29" x14ac:dyDescent="0.35">
      <c r="A11" s="19" t="s">
        <v>64</v>
      </c>
      <c r="B11">
        <f>SUM(I4:I7)</f>
        <v>19.156299999999998</v>
      </c>
    </row>
    <row r="13" spans="1:12" x14ac:dyDescent="0.35">
      <c r="A13" s="7"/>
      <c r="B13" s="24"/>
      <c r="C13" s="24"/>
      <c r="D13" s="24"/>
      <c r="E13" s="24"/>
      <c r="F13" s="24"/>
      <c r="G13" s="24"/>
      <c r="H13" s="24"/>
      <c r="I13" s="24"/>
      <c r="J13" s="24"/>
    </row>
  </sheetData>
  <mergeCells count="2">
    <mergeCell ref="A4:A7"/>
    <mergeCell ref="B13:J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01FA5-EC48-427E-9EB2-C2776E073704}">
  <dimension ref="A1:M13"/>
  <sheetViews>
    <sheetView workbookViewId="0"/>
  </sheetViews>
  <sheetFormatPr defaultColWidth="8.7265625" defaultRowHeight="14.5" x14ac:dyDescent="0.35"/>
  <cols>
    <col min="1" max="11" width="19.54296875" customWidth="1"/>
    <col min="13" max="13" width="18.453125" customWidth="1"/>
  </cols>
  <sheetData>
    <row r="1" spans="1:13" x14ac:dyDescent="0.35">
      <c r="A1" s="6" t="s">
        <v>0</v>
      </c>
      <c r="B1" s="6" t="s">
        <v>32</v>
      </c>
      <c r="C1" s="6"/>
      <c r="D1" s="6"/>
    </row>
    <row r="2" spans="1:13" ht="15" thickBot="1" x14ac:dyDescent="0.4">
      <c r="A2" t="s">
        <v>2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3</v>
      </c>
      <c r="J2" t="s">
        <v>4</v>
      </c>
      <c r="K2" t="s">
        <v>28</v>
      </c>
    </row>
    <row r="3" spans="1:13" ht="174" x14ac:dyDescent="0.35">
      <c r="A3" s="7" t="s">
        <v>5</v>
      </c>
      <c r="B3" s="16" t="s">
        <v>10</v>
      </c>
      <c r="C3" s="17" t="s">
        <v>11</v>
      </c>
      <c r="D3" s="17" t="s">
        <v>12</v>
      </c>
      <c r="E3" s="17" t="s">
        <v>13</v>
      </c>
      <c r="F3" s="17" t="s">
        <v>14</v>
      </c>
      <c r="G3" s="17" t="s">
        <v>92</v>
      </c>
      <c r="H3" s="17" t="s">
        <v>16</v>
      </c>
      <c r="I3" s="17" t="s">
        <v>6</v>
      </c>
      <c r="J3" s="17" t="s">
        <v>88</v>
      </c>
      <c r="K3" s="18" t="s">
        <v>95</v>
      </c>
      <c r="L3" s="20"/>
      <c r="M3" s="19" t="s">
        <v>68</v>
      </c>
    </row>
    <row r="4" spans="1:13" x14ac:dyDescent="0.35">
      <c r="A4" s="22" t="s">
        <v>8</v>
      </c>
      <c r="B4" s="1">
        <v>1</v>
      </c>
      <c r="C4" t="s">
        <v>80</v>
      </c>
      <c r="G4">
        <v>16</v>
      </c>
      <c r="H4">
        <v>0.9587</v>
      </c>
      <c r="I4">
        <v>3.72</v>
      </c>
      <c r="J4">
        <v>390</v>
      </c>
      <c r="K4" s="2">
        <v>27</v>
      </c>
      <c r="M4" s="21">
        <f>J4+K4</f>
        <v>417</v>
      </c>
    </row>
    <row r="5" spans="1:13" x14ac:dyDescent="0.35">
      <c r="A5" s="22"/>
      <c r="B5" s="1">
        <v>1</v>
      </c>
      <c r="C5" t="s">
        <v>81</v>
      </c>
      <c r="G5">
        <v>17</v>
      </c>
      <c r="H5">
        <v>1.2</v>
      </c>
      <c r="I5">
        <v>5.3</v>
      </c>
      <c r="J5">
        <v>345</v>
      </c>
      <c r="K5" s="2">
        <v>35</v>
      </c>
      <c r="M5" s="21">
        <f t="shared" ref="M5:M7" si="0">J5+K5</f>
        <v>380</v>
      </c>
    </row>
    <row r="6" spans="1:13" x14ac:dyDescent="0.35">
      <c r="A6" s="22"/>
      <c r="B6" s="1">
        <v>1</v>
      </c>
      <c r="C6" t="s">
        <v>82</v>
      </c>
      <c r="G6">
        <v>22</v>
      </c>
      <c r="H6">
        <v>1.1000000000000001</v>
      </c>
      <c r="I6">
        <v>2.9836</v>
      </c>
      <c r="J6">
        <v>355</v>
      </c>
      <c r="K6" s="2">
        <v>30</v>
      </c>
      <c r="M6" s="21">
        <f t="shared" si="0"/>
        <v>385</v>
      </c>
    </row>
    <row r="7" spans="1:13" ht="15" thickBot="1" x14ac:dyDescent="0.4">
      <c r="A7" s="22"/>
      <c r="B7" s="3">
        <v>1</v>
      </c>
      <c r="C7" s="4" t="s">
        <v>83</v>
      </c>
      <c r="D7" s="4"/>
      <c r="E7" s="4"/>
      <c r="F7" s="4"/>
      <c r="G7" s="4">
        <v>20</v>
      </c>
      <c r="H7" s="4">
        <v>2.2999999999999998</v>
      </c>
      <c r="I7" s="4">
        <v>7.1527000000000003</v>
      </c>
      <c r="J7" s="4">
        <v>565</v>
      </c>
      <c r="K7" s="5">
        <v>29</v>
      </c>
      <c r="M7" s="21">
        <f t="shared" si="0"/>
        <v>594</v>
      </c>
    </row>
    <row r="8" spans="1:13" x14ac:dyDescent="0.35">
      <c r="A8" s="8"/>
    </row>
    <row r="9" spans="1:13" x14ac:dyDescent="0.35">
      <c r="A9" s="20" t="s">
        <v>9</v>
      </c>
      <c r="B9">
        <f>IFERROR((M4*I4+M5*I5+M6*I6+M7*I7)/B11,)</f>
        <v>467.86852367106383</v>
      </c>
    </row>
    <row r="10" spans="1:13" x14ac:dyDescent="0.35">
      <c r="A10" s="20"/>
    </row>
    <row r="11" spans="1:13" ht="29" x14ac:dyDescent="0.35">
      <c r="A11" s="19" t="s">
        <v>64</v>
      </c>
      <c r="B11">
        <f>SUM(I4:I7)</f>
        <v>19.156299999999998</v>
      </c>
    </row>
    <row r="13" spans="1:13" x14ac:dyDescent="0.35">
      <c r="A13" s="7"/>
      <c r="B13" s="25"/>
      <c r="C13" s="24"/>
      <c r="D13" s="24"/>
      <c r="E13" s="24"/>
      <c r="F13" s="24"/>
      <c r="G13" s="24"/>
      <c r="H13" s="24"/>
      <c r="I13" s="24"/>
      <c r="J13" s="24"/>
    </row>
  </sheetData>
  <mergeCells count="2">
    <mergeCell ref="A4:A7"/>
    <mergeCell ref="B13:J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D47F-BEE4-4C00-99AE-1DE6C7DE13A3}">
  <dimension ref="A1:L13"/>
  <sheetViews>
    <sheetView workbookViewId="0"/>
  </sheetViews>
  <sheetFormatPr defaultColWidth="8.7265625" defaultRowHeight="14.5" x14ac:dyDescent="0.35"/>
  <cols>
    <col min="1" max="10" width="19.54296875" customWidth="1"/>
    <col min="12" max="12" width="19.54296875" customWidth="1"/>
  </cols>
  <sheetData>
    <row r="1" spans="1:12" x14ac:dyDescent="0.35">
      <c r="A1" s="6" t="s">
        <v>0</v>
      </c>
      <c r="B1" s="6" t="s">
        <v>33</v>
      </c>
      <c r="C1" s="6"/>
    </row>
    <row r="2" spans="1:12" ht="15" thickBot="1" x14ac:dyDescent="0.4">
      <c r="A2" t="s">
        <v>2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3</v>
      </c>
      <c r="J2" t="s">
        <v>4</v>
      </c>
    </row>
    <row r="3" spans="1:12" s="7" customFormat="1" ht="116" x14ac:dyDescent="0.35">
      <c r="A3" s="7" t="s">
        <v>5</v>
      </c>
      <c r="B3" s="16" t="s">
        <v>10</v>
      </c>
      <c r="C3" s="17" t="s">
        <v>11</v>
      </c>
      <c r="D3" s="17" t="s">
        <v>12</v>
      </c>
      <c r="E3" s="17" t="s">
        <v>13</v>
      </c>
      <c r="F3" s="17" t="s">
        <v>14</v>
      </c>
      <c r="G3" s="17" t="s">
        <v>15</v>
      </c>
      <c r="H3" s="17" t="s">
        <v>16</v>
      </c>
      <c r="I3" s="17" t="s">
        <v>6</v>
      </c>
      <c r="J3" s="18" t="s">
        <v>29</v>
      </c>
      <c r="K3" s="19"/>
      <c r="L3" s="19" t="s">
        <v>68</v>
      </c>
    </row>
    <row r="4" spans="1:12" x14ac:dyDescent="0.35">
      <c r="A4" s="22" t="s">
        <v>8</v>
      </c>
      <c r="B4" s="1">
        <v>1</v>
      </c>
      <c r="C4" t="s">
        <v>34</v>
      </c>
      <c r="G4">
        <v>5</v>
      </c>
      <c r="H4">
        <v>0.49299999999999999</v>
      </c>
      <c r="I4">
        <v>2.895</v>
      </c>
      <c r="J4" s="2">
        <v>770</v>
      </c>
      <c r="L4" s="11">
        <f>J4*0.4</f>
        <v>308</v>
      </c>
    </row>
    <row r="5" spans="1:12" x14ac:dyDescent="0.35">
      <c r="A5" s="22"/>
      <c r="B5" s="1">
        <v>1</v>
      </c>
      <c r="C5" t="s">
        <v>35</v>
      </c>
      <c r="G5">
        <v>19</v>
      </c>
      <c r="H5">
        <v>1.9</v>
      </c>
      <c r="I5">
        <v>5.5679999999999996</v>
      </c>
      <c r="J5" s="2">
        <v>675</v>
      </c>
      <c r="L5" s="11">
        <f t="shared" ref="L5:L7" si="0">J5*0.4</f>
        <v>270</v>
      </c>
    </row>
    <row r="6" spans="1:12" x14ac:dyDescent="0.35">
      <c r="A6" s="22"/>
      <c r="B6" s="1">
        <v>1</v>
      </c>
      <c r="C6" t="s">
        <v>36</v>
      </c>
      <c r="G6">
        <v>18</v>
      </c>
      <c r="H6">
        <v>0.78500000000000003</v>
      </c>
      <c r="I6">
        <v>3.01</v>
      </c>
      <c r="J6" s="2">
        <v>705</v>
      </c>
      <c r="L6" s="11">
        <f t="shared" si="0"/>
        <v>282</v>
      </c>
    </row>
    <row r="7" spans="1:12" ht="15" thickBot="1" x14ac:dyDescent="0.4">
      <c r="A7" s="22"/>
      <c r="B7" s="3">
        <v>1</v>
      </c>
      <c r="C7" s="4" t="s">
        <v>37</v>
      </c>
      <c r="D7" s="4"/>
      <c r="E7" s="4"/>
      <c r="F7" s="4"/>
      <c r="G7" s="4">
        <v>18</v>
      </c>
      <c r="H7" s="4">
        <v>0.78500000000000003</v>
      </c>
      <c r="I7" s="4">
        <v>3.1355</v>
      </c>
      <c r="J7" s="5">
        <v>705</v>
      </c>
      <c r="L7" s="11">
        <f t="shared" si="0"/>
        <v>282</v>
      </c>
    </row>
    <row r="8" spans="1:12" x14ac:dyDescent="0.35">
      <c r="A8" s="8"/>
      <c r="L8" s="11"/>
    </row>
    <row r="9" spans="1:12" x14ac:dyDescent="0.35">
      <c r="A9" s="20" t="s">
        <v>9</v>
      </c>
      <c r="B9">
        <f>IFERROR((L4*I4+L5*I5+L6*I6+L7*I7)/(I4+I5+I6+I7),0)</f>
        <v>282.57870417907384</v>
      </c>
    </row>
    <row r="11" spans="1:12" ht="29" x14ac:dyDescent="0.35">
      <c r="A11" s="19" t="s">
        <v>64</v>
      </c>
      <c r="B11">
        <f>SUM(I4:I7)</f>
        <v>14.608499999999999</v>
      </c>
    </row>
    <row r="13" spans="1:12" x14ac:dyDescent="0.35">
      <c r="A13" s="7"/>
      <c r="B13" s="23"/>
      <c r="C13" s="23"/>
      <c r="D13" s="23"/>
      <c r="E13" s="23"/>
      <c r="F13" s="23"/>
      <c r="G13" s="23"/>
      <c r="H13" s="23"/>
      <c r="I13" s="23"/>
      <c r="J13" s="23"/>
    </row>
  </sheetData>
  <mergeCells count="2">
    <mergeCell ref="A4:A7"/>
    <mergeCell ref="B13:J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09B8C-581C-4B9A-9404-02B49A1B8644}">
  <dimension ref="A1:O13"/>
  <sheetViews>
    <sheetView workbookViewId="0"/>
  </sheetViews>
  <sheetFormatPr defaultColWidth="8.7265625" defaultRowHeight="14.5" x14ac:dyDescent="0.35"/>
  <cols>
    <col min="1" max="13" width="19.54296875" customWidth="1"/>
    <col min="15" max="15" width="19.54296875" customWidth="1"/>
  </cols>
  <sheetData>
    <row r="1" spans="1:15" x14ac:dyDescent="0.35">
      <c r="A1" s="6" t="s">
        <v>0</v>
      </c>
      <c r="B1" s="6" t="s">
        <v>38</v>
      </c>
      <c r="C1" s="6"/>
      <c r="D1" s="6"/>
      <c r="E1" s="6"/>
      <c r="F1" s="6"/>
    </row>
    <row r="2" spans="1:15" ht="15" thickBot="1" x14ac:dyDescent="0.4">
      <c r="A2" t="s">
        <v>2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3</v>
      </c>
      <c r="J2" t="s">
        <v>4</v>
      </c>
      <c r="K2" t="s">
        <v>28</v>
      </c>
      <c r="L2" t="s">
        <v>39</v>
      </c>
      <c r="M2" t="s">
        <v>40</v>
      </c>
    </row>
    <row r="3" spans="1:15" s="7" customFormat="1" ht="116" x14ac:dyDescent="0.35">
      <c r="A3" s="7" t="s">
        <v>5</v>
      </c>
      <c r="B3" s="16" t="s">
        <v>10</v>
      </c>
      <c r="C3" s="17" t="s">
        <v>11</v>
      </c>
      <c r="D3" s="17" t="s">
        <v>12</v>
      </c>
      <c r="E3" s="17" t="s">
        <v>13</v>
      </c>
      <c r="F3" s="17" t="s">
        <v>14</v>
      </c>
      <c r="G3" s="17" t="s">
        <v>15</v>
      </c>
      <c r="H3" s="17" t="s">
        <v>16</v>
      </c>
      <c r="I3" s="17" t="s">
        <v>6</v>
      </c>
      <c r="J3" s="17" t="s">
        <v>41</v>
      </c>
      <c r="K3" s="17" t="s">
        <v>42</v>
      </c>
      <c r="L3" s="17" t="s">
        <v>43</v>
      </c>
      <c r="M3" s="18" t="s">
        <v>44</v>
      </c>
      <c r="N3" s="19"/>
      <c r="O3" s="19" t="s">
        <v>68</v>
      </c>
    </row>
    <row r="4" spans="1:15" x14ac:dyDescent="0.35">
      <c r="A4" s="22" t="s">
        <v>8</v>
      </c>
      <c r="B4" s="1">
        <v>1</v>
      </c>
      <c r="C4" t="s">
        <v>47</v>
      </c>
      <c r="H4">
        <v>53.2</v>
      </c>
      <c r="I4">
        <v>200.15700000000001</v>
      </c>
      <c r="J4">
        <v>8.5</v>
      </c>
      <c r="K4">
        <v>0.3</v>
      </c>
      <c r="L4">
        <v>37</v>
      </c>
      <c r="M4" s="2">
        <v>50</v>
      </c>
      <c r="O4">
        <f>IFERROR(J4*3.6/K4+L4+M4,0)</f>
        <v>189</v>
      </c>
    </row>
    <row r="5" spans="1:15" x14ac:dyDescent="0.35">
      <c r="A5" s="22"/>
      <c r="B5" s="1">
        <v>1</v>
      </c>
      <c r="C5" t="s">
        <v>48</v>
      </c>
      <c r="H5">
        <v>49</v>
      </c>
      <c r="I5">
        <v>212.8955</v>
      </c>
      <c r="J5">
        <v>8.6</v>
      </c>
      <c r="K5">
        <v>0.31</v>
      </c>
      <c r="L5">
        <v>37</v>
      </c>
      <c r="M5" s="2">
        <v>50</v>
      </c>
      <c r="O5">
        <f t="shared" ref="O5:O7" si="0">IFERROR(J5*3.6/K5+L5+M5,0)</f>
        <v>186.87096774193549</v>
      </c>
    </row>
    <row r="6" spans="1:15" x14ac:dyDescent="0.35">
      <c r="A6" s="22"/>
      <c r="B6" s="1">
        <v>1</v>
      </c>
      <c r="C6" t="s">
        <v>49</v>
      </c>
      <c r="H6">
        <v>41.55</v>
      </c>
      <c r="I6">
        <v>150.5</v>
      </c>
      <c r="J6">
        <v>8.5</v>
      </c>
      <c r="K6">
        <v>0.3</v>
      </c>
      <c r="L6">
        <v>37</v>
      </c>
      <c r="M6" s="2">
        <v>50</v>
      </c>
      <c r="O6">
        <f t="shared" si="0"/>
        <v>189</v>
      </c>
    </row>
    <row r="7" spans="1:15" ht="15" thickBot="1" x14ac:dyDescent="0.4">
      <c r="A7" s="22"/>
      <c r="B7" s="3">
        <v>1</v>
      </c>
      <c r="C7" s="4" t="s">
        <v>50</v>
      </c>
      <c r="D7" s="4"/>
      <c r="E7" s="4"/>
      <c r="F7" s="4"/>
      <c r="G7" s="4"/>
      <c r="H7" s="4">
        <v>47.5</v>
      </c>
      <c r="I7" s="4">
        <v>149.55670000000001</v>
      </c>
      <c r="J7" s="4">
        <v>9.1</v>
      </c>
      <c r="K7" s="4">
        <v>0.32</v>
      </c>
      <c r="L7" s="4">
        <v>37</v>
      </c>
      <c r="M7" s="5">
        <v>50</v>
      </c>
      <c r="O7">
        <f t="shared" si="0"/>
        <v>189.375</v>
      </c>
    </row>
    <row r="9" spans="1:15" x14ac:dyDescent="0.35">
      <c r="A9" s="20" t="s">
        <v>9</v>
      </c>
      <c r="B9">
        <f>IFERROR((O4*I4+O5*I5+O6*I6+O7*I7)/B11,0)</f>
        <v>188.44303393562058</v>
      </c>
    </row>
    <row r="11" spans="1:15" ht="29" x14ac:dyDescent="0.35">
      <c r="A11" s="19" t="s">
        <v>64</v>
      </c>
      <c r="B11">
        <f>SUM(I4:I7)</f>
        <v>713.10919999999999</v>
      </c>
    </row>
    <row r="13" spans="1:15" x14ac:dyDescent="0.35">
      <c r="A13" s="7"/>
      <c r="B13" s="23"/>
      <c r="C13" s="23"/>
      <c r="D13" s="23"/>
      <c r="E13" s="23"/>
      <c r="F13" s="23"/>
      <c r="G13" s="23"/>
      <c r="H13" s="23"/>
      <c r="I13" s="23"/>
      <c r="J13" s="23"/>
    </row>
  </sheetData>
  <mergeCells count="2">
    <mergeCell ref="A4:A7"/>
    <mergeCell ref="B13:J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1885-4483-49E9-B788-424E9595CB21}">
  <dimension ref="A1:S13"/>
  <sheetViews>
    <sheetView workbookViewId="0"/>
  </sheetViews>
  <sheetFormatPr defaultColWidth="8.7265625" defaultRowHeight="14.5" x14ac:dyDescent="0.35"/>
  <cols>
    <col min="1" max="1" width="20.54296875" customWidth="1"/>
    <col min="2" max="7" width="19.54296875" customWidth="1"/>
    <col min="8" max="8" width="27.54296875" customWidth="1"/>
    <col min="9" max="17" width="19.54296875" customWidth="1"/>
    <col min="19" max="19" width="19.54296875" customWidth="1"/>
  </cols>
  <sheetData>
    <row r="1" spans="1:19" x14ac:dyDescent="0.35">
      <c r="A1" s="6" t="s">
        <v>0</v>
      </c>
      <c r="B1" s="6" t="s">
        <v>51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9" ht="15" thickBot="1" x14ac:dyDescent="0.4">
      <c r="A2" t="s">
        <v>2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3</v>
      </c>
      <c r="J2" t="s">
        <v>4</v>
      </c>
      <c r="K2" t="s">
        <v>28</v>
      </c>
      <c r="L2" t="s">
        <v>39</v>
      </c>
      <c r="M2" t="s">
        <v>40</v>
      </c>
      <c r="N2" t="s">
        <v>52</v>
      </c>
      <c r="O2" t="s">
        <v>45</v>
      </c>
      <c r="P2" t="s">
        <v>53</v>
      </c>
      <c r="Q2" t="s">
        <v>46</v>
      </c>
    </row>
    <row r="3" spans="1:19" s="7" customFormat="1" ht="171" customHeight="1" x14ac:dyDescent="0.35">
      <c r="A3" s="7" t="s">
        <v>5</v>
      </c>
      <c r="B3" s="16" t="s">
        <v>10</v>
      </c>
      <c r="C3" s="17" t="s">
        <v>11</v>
      </c>
      <c r="D3" s="17" t="s">
        <v>13</v>
      </c>
      <c r="E3" s="17" t="s">
        <v>14</v>
      </c>
      <c r="F3" s="17" t="s">
        <v>16</v>
      </c>
      <c r="G3" s="17" t="s">
        <v>6</v>
      </c>
      <c r="H3" s="17" t="s">
        <v>89</v>
      </c>
      <c r="I3" s="17" t="s">
        <v>54</v>
      </c>
      <c r="J3" s="17" t="s">
        <v>55</v>
      </c>
      <c r="K3" s="17" t="s">
        <v>42</v>
      </c>
      <c r="L3" s="17" t="s">
        <v>43</v>
      </c>
      <c r="M3" s="17" t="s">
        <v>44</v>
      </c>
      <c r="N3" s="17" t="s">
        <v>56</v>
      </c>
      <c r="O3" s="17" t="s">
        <v>57</v>
      </c>
      <c r="P3" s="17" t="s">
        <v>58</v>
      </c>
      <c r="Q3" s="18" t="s">
        <v>59</v>
      </c>
      <c r="R3" s="19"/>
      <c r="S3" s="19" t="s">
        <v>68</v>
      </c>
    </row>
    <row r="4" spans="1:19" x14ac:dyDescent="0.35">
      <c r="A4" s="22" t="s">
        <v>8</v>
      </c>
      <c r="B4" s="1">
        <v>1</v>
      </c>
      <c r="C4" t="s">
        <v>60</v>
      </c>
      <c r="F4">
        <v>370</v>
      </c>
      <c r="G4">
        <v>8440.0192000000006</v>
      </c>
      <c r="H4">
        <v>0</v>
      </c>
      <c r="I4">
        <v>311.47000000000003</v>
      </c>
      <c r="J4">
        <v>0.115</v>
      </c>
      <c r="K4">
        <v>0.36</v>
      </c>
      <c r="L4">
        <v>33.39</v>
      </c>
      <c r="M4">
        <v>50</v>
      </c>
      <c r="N4" s="7">
        <v>2.09</v>
      </c>
      <c r="O4" s="7">
        <v>7.02</v>
      </c>
      <c r="P4" s="7">
        <v>0.71</v>
      </c>
      <c r="Q4" s="9">
        <v>0.03</v>
      </c>
      <c r="S4">
        <f>IFERROR((IF(OR(H4=0,H4=""),ROUND(N4+(O4+P4)*(Q4+1),2),H4)+I4*J4)*(3.6/K4)+L4+M4,0)</f>
        <v>542.08050000000003</v>
      </c>
    </row>
    <row r="5" spans="1:19" x14ac:dyDescent="0.35">
      <c r="A5" s="22"/>
      <c r="B5" s="1">
        <v>1</v>
      </c>
      <c r="C5" t="s">
        <v>61</v>
      </c>
      <c r="F5">
        <v>363</v>
      </c>
      <c r="G5">
        <v>7409.6184000000003</v>
      </c>
      <c r="H5">
        <v>0</v>
      </c>
      <c r="I5">
        <v>311.47000000000003</v>
      </c>
      <c r="J5">
        <v>0.115</v>
      </c>
      <c r="K5">
        <v>0.37</v>
      </c>
      <c r="L5">
        <v>33.39</v>
      </c>
      <c r="M5">
        <v>50</v>
      </c>
      <c r="N5" s="7">
        <v>1.19</v>
      </c>
      <c r="O5" s="7">
        <v>7.96</v>
      </c>
      <c r="P5" s="7">
        <v>2.21</v>
      </c>
      <c r="Q5" s="9">
        <v>0.03</v>
      </c>
      <c r="S5">
        <f t="shared" ref="S5:S7" si="0">IFERROR((IF(OR(H5=0,H5=""),ROUND(N5+(O5+P5)*(Q5+1),2),H5)+I5*J5)*(3.6/K5)+L5+M5,0)</f>
        <v>545.44562162162174</v>
      </c>
    </row>
    <row r="6" spans="1:19" x14ac:dyDescent="0.35">
      <c r="A6" s="22"/>
      <c r="B6" s="1">
        <v>1</v>
      </c>
      <c r="C6" t="s">
        <v>62</v>
      </c>
      <c r="F6">
        <v>390</v>
      </c>
      <c r="G6">
        <v>8337.4424999999992</v>
      </c>
      <c r="H6" s="7">
        <v>7.7</v>
      </c>
      <c r="I6">
        <v>311.47000000000003</v>
      </c>
      <c r="J6">
        <v>0.115</v>
      </c>
      <c r="K6">
        <v>0.37</v>
      </c>
      <c r="L6">
        <v>33.39</v>
      </c>
      <c r="M6">
        <v>50</v>
      </c>
      <c r="N6" s="7">
        <v>0</v>
      </c>
      <c r="O6" s="7">
        <v>0</v>
      </c>
      <c r="P6" s="7">
        <v>0</v>
      </c>
      <c r="Q6" s="9">
        <v>0</v>
      </c>
      <c r="S6">
        <f t="shared" si="0"/>
        <v>506.81859459459463</v>
      </c>
    </row>
    <row r="7" spans="1:19" ht="15" thickBot="1" x14ac:dyDescent="0.4">
      <c r="A7" s="22"/>
      <c r="B7" s="3">
        <v>1</v>
      </c>
      <c r="C7" s="4" t="s">
        <v>63</v>
      </c>
      <c r="D7" s="4"/>
      <c r="E7" s="4"/>
      <c r="F7" s="4">
        <v>367</v>
      </c>
      <c r="G7" s="4">
        <v>8470.5339000000004</v>
      </c>
      <c r="H7" s="4">
        <v>0</v>
      </c>
      <c r="I7" s="4">
        <v>311.47000000000003</v>
      </c>
      <c r="J7" s="4">
        <v>0.115</v>
      </c>
      <c r="K7" s="4">
        <v>0.35</v>
      </c>
      <c r="L7" s="4">
        <v>33.39</v>
      </c>
      <c r="M7" s="4">
        <v>50</v>
      </c>
      <c r="N7" s="12">
        <v>2.09</v>
      </c>
      <c r="O7" s="12">
        <v>7.02</v>
      </c>
      <c r="P7" s="12">
        <v>0.71</v>
      </c>
      <c r="Q7" s="13">
        <v>0.03</v>
      </c>
      <c r="S7">
        <f t="shared" si="0"/>
        <v>555.18594285714289</v>
      </c>
    </row>
    <row r="9" spans="1:19" x14ac:dyDescent="0.35">
      <c r="A9" s="20" t="s">
        <v>9</v>
      </c>
      <c r="B9">
        <f>IFERROR((S4*G4+S5*G5+S6*G6+S7*G7)/B11,0)</f>
        <v>537.24090137910082</v>
      </c>
      <c r="C9" s="10"/>
    </row>
    <row r="11" spans="1:19" ht="29" x14ac:dyDescent="0.35">
      <c r="A11" s="19" t="s">
        <v>64</v>
      </c>
      <c r="B11">
        <f>SUM(G4:G7)</f>
        <v>32657.614000000001</v>
      </c>
    </row>
    <row r="13" spans="1:19" x14ac:dyDescent="0.35">
      <c r="A13" s="19"/>
      <c r="B13" s="24"/>
      <c r="C13" s="23"/>
      <c r="D13" s="23"/>
      <c r="E13" s="23"/>
      <c r="F13" s="23"/>
      <c r="G13" s="23"/>
      <c r="H13" s="23"/>
      <c r="I13" s="23"/>
      <c r="J13" s="23"/>
    </row>
  </sheetData>
  <mergeCells count="2">
    <mergeCell ref="A4:A7"/>
    <mergeCell ref="B13:J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75DF-8DB3-4641-A1D5-F08F90F99CFA}">
  <dimension ref="A1:O13"/>
  <sheetViews>
    <sheetView workbookViewId="0"/>
  </sheetViews>
  <sheetFormatPr defaultColWidth="8.7265625" defaultRowHeight="14.5" x14ac:dyDescent="0.35"/>
  <cols>
    <col min="1" max="13" width="19.54296875" customWidth="1"/>
    <col min="15" max="15" width="19.54296875" customWidth="1"/>
  </cols>
  <sheetData>
    <row r="1" spans="1:15" x14ac:dyDescent="0.35">
      <c r="A1" s="6" t="s">
        <v>0</v>
      </c>
      <c r="B1" s="6" t="s">
        <v>65</v>
      </c>
      <c r="C1" s="6"/>
      <c r="D1" s="6"/>
      <c r="E1" s="6"/>
      <c r="F1" s="6"/>
      <c r="G1" s="6"/>
      <c r="H1" s="6"/>
    </row>
    <row r="2" spans="1:15" ht="15" thickBot="1" x14ac:dyDescent="0.4">
      <c r="A2" t="s">
        <v>2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3</v>
      </c>
      <c r="J2" t="s">
        <v>4</v>
      </c>
      <c r="K2" t="s">
        <v>28</v>
      </c>
      <c r="L2" t="s">
        <v>39</v>
      </c>
      <c r="M2" t="s">
        <v>40</v>
      </c>
    </row>
    <row r="3" spans="1:15" s="7" customFormat="1" ht="72.5" x14ac:dyDescent="0.35">
      <c r="A3" s="7" t="s">
        <v>5</v>
      </c>
      <c r="B3" s="16" t="s">
        <v>10</v>
      </c>
      <c r="C3" s="17" t="s">
        <v>11</v>
      </c>
      <c r="D3" s="17" t="s">
        <v>13</v>
      </c>
      <c r="E3" s="17" t="s">
        <v>14</v>
      </c>
      <c r="F3" s="17" t="s">
        <v>16</v>
      </c>
      <c r="G3" s="17" t="s">
        <v>6</v>
      </c>
      <c r="H3" s="17" t="s">
        <v>41</v>
      </c>
      <c r="I3" s="17" t="s">
        <v>54</v>
      </c>
      <c r="J3" s="17" t="s">
        <v>55</v>
      </c>
      <c r="K3" s="17" t="s">
        <v>42</v>
      </c>
      <c r="L3" s="17" t="s">
        <v>43</v>
      </c>
      <c r="M3" s="18" t="s">
        <v>44</v>
      </c>
      <c r="N3" s="19"/>
      <c r="O3" s="19" t="s">
        <v>68</v>
      </c>
    </row>
    <row r="4" spans="1:15" x14ac:dyDescent="0.35">
      <c r="A4" s="26" t="s">
        <v>8</v>
      </c>
      <c r="B4" s="1">
        <v>1</v>
      </c>
      <c r="C4" t="s">
        <v>60</v>
      </c>
      <c r="F4">
        <v>320</v>
      </c>
      <c r="G4">
        <v>7728.6903000000002</v>
      </c>
      <c r="H4">
        <v>7.1</v>
      </c>
      <c r="I4">
        <v>307.35000000000002</v>
      </c>
      <c r="J4">
        <v>0.11899999999999999</v>
      </c>
      <c r="K4">
        <v>0.39</v>
      </c>
      <c r="L4">
        <v>34.270000000000003</v>
      </c>
      <c r="M4" s="2">
        <v>50</v>
      </c>
      <c r="O4">
        <f>IFERROR((H4+I4*J4)*(3.6/K4)+L4+M4,0)</f>
        <v>487.4206153846153</v>
      </c>
    </row>
    <row r="5" spans="1:15" x14ac:dyDescent="0.35">
      <c r="A5" s="26"/>
      <c r="B5" s="1">
        <v>1</v>
      </c>
      <c r="C5" t="s">
        <v>61</v>
      </c>
      <c r="F5">
        <v>375</v>
      </c>
      <c r="G5">
        <v>6488.6395000000002</v>
      </c>
      <c r="H5">
        <v>7.3</v>
      </c>
      <c r="I5">
        <v>307.35000000000002</v>
      </c>
      <c r="J5">
        <v>0.11899999999999999</v>
      </c>
      <c r="K5">
        <v>0.38</v>
      </c>
      <c r="L5">
        <v>34.270000000000003</v>
      </c>
      <c r="M5" s="2">
        <v>50</v>
      </c>
      <c r="O5">
        <f t="shared" ref="O5:O7" si="0">IFERROR((H5+I5*J5)*(3.6/K5)+L5+M5,0)</f>
        <v>499.92457894736833</v>
      </c>
    </row>
    <row r="6" spans="1:15" x14ac:dyDescent="0.35">
      <c r="A6" s="26"/>
      <c r="B6" s="1">
        <v>1</v>
      </c>
      <c r="C6" t="s">
        <v>62</v>
      </c>
      <c r="F6">
        <v>371</v>
      </c>
      <c r="G6">
        <v>6532.9485999999997</v>
      </c>
      <c r="H6">
        <v>7.2</v>
      </c>
      <c r="I6">
        <v>307.35000000000002</v>
      </c>
      <c r="J6">
        <v>0.11899999999999999</v>
      </c>
      <c r="K6">
        <v>0.39</v>
      </c>
      <c r="L6">
        <v>34.270000000000003</v>
      </c>
      <c r="M6" s="2">
        <v>50</v>
      </c>
      <c r="O6">
        <f t="shared" si="0"/>
        <v>488.34369230769227</v>
      </c>
    </row>
    <row r="7" spans="1:15" ht="15" thickBot="1" x14ac:dyDescent="0.4">
      <c r="A7" s="26"/>
      <c r="B7" s="3">
        <v>1</v>
      </c>
      <c r="C7" s="4" t="s">
        <v>63</v>
      </c>
      <c r="D7" s="4"/>
      <c r="E7" s="4"/>
      <c r="F7" s="4">
        <v>367</v>
      </c>
      <c r="G7" s="4">
        <v>7825.5012999999999</v>
      </c>
      <c r="H7" s="4">
        <v>7.3</v>
      </c>
      <c r="I7" s="4">
        <v>307.35000000000002</v>
      </c>
      <c r="J7" s="4">
        <v>0.11899999999999999</v>
      </c>
      <c r="K7" s="4">
        <v>0.39</v>
      </c>
      <c r="L7" s="4">
        <v>34.270000000000003</v>
      </c>
      <c r="M7" s="5">
        <v>50</v>
      </c>
      <c r="O7">
        <f t="shared" si="0"/>
        <v>489.26676923076911</v>
      </c>
    </row>
    <row r="9" spans="1:15" x14ac:dyDescent="0.35">
      <c r="A9" s="20" t="s">
        <v>9</v>
      </c>
      <c r="B9">
        <f>IFERROR((O4*G4+O5*G5+O6*G6+O7*G7)/B11,0)</f>
        <v>490.9764660512281</v>
      </c>
    </row>
    <row r="11" spans="1:15" ht="29" x14ac:dyDescent="0.35">
      <c r="A11" s="19" t="s">
        <v>64</v>
      </c>
      <c r="B11">
        <f>SUM(G4:G7)</f>
        <v>28575.779699999999</v>
      </c>
    </row>
    <row r="13" spans="1:15" x14ac:dyDescent="0.35">
      <c r="A13" s="7"/>
      <c r="B13" s="23"/>
      <c r="C13" s="23"/>
      <c r="D13" s="23"/>
      <c r="E13" s="23"/>
      <c r="F13" s="23"/>
      <c r="G13" s="23"/>
      <c r="H13" s="23"/>
      <c r="I13" s="23"/>
      <c r="J13" s="23"/>
    </row>
  </sheetData>
  <mergeCells count="2">
    <mergeCell ref="A4:A7"/>
    <mergeCell ref="B13:J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C8652-04D8-4D02-ACD9-1DA6FD430B63}">
  <dimension ref="A1:P13"/>
  <sheetViews>
    <sheetView workbookViewId="0"/>
  </sheetViews>
  <sheetFormatPr defaultColWidth="8.7265625" defaultRowHeight="14.5" x14ac:dyDescent="0.35"/>
  <cols>
    <col min="1" max="14" width="19.54296875" customWidth="1"/>
    <col min="16" max="16" width="18.54296875" customWidth="1"/>
  </cols>
  <sheetData>
    <row r="1" spans="1:16" x14ac:dyDescent="0.35">
      <c r="A1" s="6" t="s">
        <v>0</v>
      </c>
      <c r="B1" s="6" t="s">
        <v>66</v>
      </c>
      <c r="C1" s="6"/>
      <c r="D1" s="6"/>
      <c r="E1" s="6"/>
      <c r="F1" s="6"/>
      <c r="G1" s="6"/>
      <c r="H1" s="6"/>
    </row>
    <row r="2" spans="1:16" ht="15" thickBot="1" x14ac:dyDescent="0.4">
      <c r="A2" t="s">
        <v>2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3</v>
      </c>
      <c r="J2" t="s">
        <v>4</v>
      </c>
      <c r="K2" t="s">
        <v>28</v>
      </c>
      <c r="L2" t="s">
        <v>39</v>
      </c>
      <c r="M2" t="s">
        <v>40</v>
      </c>
      <c r="N2" t="s">
        <v>52</v>
      </c>
    </row>
    <row r="3" spans="1:16" s="7" customFormat="1" ht="116" x14ac:dyDescent="0.35">
      <c r="A3" s="7" t="s">
        <v>5</v>
      </c>
      <c r="B3" s="16" t="s">
        <v>10</v>
      </c>
      <c r="C3" s="17" t="s">
        <v>11</v>
      </c>
      <c r="D3" s="17" t="s">
        <v>13</v>
      </c>
      <c r="E3" s="17" t="s">
        <v>14</v>
      </c>
      <c r="F3" s="17" t="s">
        <v>15</v>
      </c>
      <c r="G3" s="17" t="s">
        <v>16</v>
      </c>
      <c r="H3" s="17" t="s">
        <v>6</v>
      </c>
      <c r="I3" s="17" t="s">
        <v>67</v>
      </c>
      <c r="J3" s="17" t="s">
        <v>54</v>
      </c>
      <c r="K3" s="17" t="s">
        <v>55</v>
      </c>
      <c r="L3" s="17" t="s">
        <v>42</v>
      </c>
      <c r="M3" s="17" t="s">
        <v>43</v>
      </c>
      <c r="N3" s="18" t="s">
        <v>44</v>
      </c>
      <c r="O3" s="19"/>
      <c r="P3" s="19" t="s">
        <v>68</v>
      </c>
    </row>
    <row r="4" spans="1:16" x14ac:dyDescent="0.35">
      <c r="A4" s="26" t="s">
        <v>8</v>
      </c>
      <c r="B4" s="1">
        <v>1</v>
      </c>
      <c r="C4" t="s">
        <v>60</v>
      </c>
      <c r="G4">
        <f ca="1">RANDBETWEEN(315,375)</f>
        <v>368</v>
      </c>
      <c r="H4">
        <v>7000.2386999999999</v>
      </c>
      <c r="I4">
        <v>7.1</v>
      </c>
      <c r="J4">
        <v>301.25</v>
      </c>
      <c r="K4">
        <v>0.10100000000000001</v>
      </c>
      <c r="L4">
        <v>0.43</v>
      </c>
      <c r="M4">
        <v>33.29</v>
      </c>
      <c r="N4" s="2">
        <v>50</v>
      </c>
      <c r="P4">
        <f>IFERROR((I4+J4*K4)*(3.6/L4)+M4+N4,0)</f>
        <v>397.46325581395359</v>
      </c>
    </row>
    <row r="5" spans="1:16" x14ac:dyDescent="0.35">
      <c r="A5" s="26"/>
      <c r="B5" s="1">
        <v>1</v>
      </c>
      <c r="C5" t="s">
        <v>61</v>
      </c>
      <c r="G5">
        <f t="shared" ref="G5:G7" ca="1" si="0">RANDBETWEEN(315,375)</f>
        <v>318</v>
      </c>
      <c r="H5">
        <v>7053.1746000000003</v>
      </c>
      <c r="I5">
        <v>6.4</v>
      </c>
      <c r="J5">
        <v>301.25</v>
      </c>
      <c r="K5">
        <v>0.10100000000000001</v>
      </c>
      <c r="L5">
        <v>0.42</v>
      </c>
      <c r="M5">
        <v>33.29</v>
      </c>
      <c r="N5" s="2">
        <v>50</v>
      </c>
      <c r="P5">
        <f t="shared" ref="P5:P7" si="1">IFERROR((I5+J5*K5)*(3.6/L5)+M5+N5,0)</f>
        <v>398.94357142857143</v>
      </c>
    </row>
    <row r="6" spans="1:16" x14ac:dyDescent="0.35">
      <c r="A6" s="26"/>
      <c r="B6" s="1">
        <v>1</v>
      </c>
      <c r="C6" t="s">
        <v>62</v>
      </c>
      <c r="G6">
        <f t="shared" ca="1" si="0"/>
        <v>339</v>
      </c>
      <c r="H6">
        <v>8273.5105999999996</v>
      </c>
      <c r="I6">
        <v>6.5</v>
      </c>
      <c r="J6">
        <v>301.25</v>
      </c>
      <c r="K6">
        <v>0.10100000000000001</v>
      </c>
      <c r="L6">
        <v>0.43</v>
      </c>
      <c r="M6">
        <v>33.29</v>
      </c>
      <c r="N6" s="2">
        <v>50</v>
      </c>
      <c r="P6">
        <f t="shared" si="1"/>
        <v>392.44000000000005</v>
      </c>
    </row>
    <row r="7" spans="1:16" ht="15" thickBot="1" x14ac:dyDescent="0.4">
      <c r="A7" s="26"/>
      <c r="B7" s="3">
        <v>1</v>
      </c>
      <c r="C7" s="4" t="s">
        <v>63</v>
      </c>
      <c r="D7" s="4"/>
      <c r="E7" s="4"/>
      <c r="F7" s="4"/>
      <c r="G7" s="4">
        <f t="shared" ca="1" si="0"/>
        <v>328</v>
      </c>
      <c r="H7" s="4">
        <v>7243.4175999999998</v>
      </c>
      <c r="I7" s="4">
        <v>6.5</v>
      </c>
      <c r="J7" s="4">
        <v>301.25</v>
      </c>
      <c r="K7" s="4">
        <v>0.10100000000000001</v>
      </c>
      <c r="L7" s="4">
        <v>0.4</v>
      </c>
      <c r="M7" s="4">
        <v>33.29</v>
      </c>
      <c r="N7" s="5">
        <v>50</v>
      </c>
      <c r="P7">
        <f t="shared" si="1"/>
        <v>415.62625000000003</v>
      </c>
    </row>
    <row r="9" spans="1:16" x14ac:dyDescent="0.35">
      <c r="A9" s="20" t="s">
        <v>9</v>
      </c>
      <c r="B9">
        <f>IFERROR((P4*H4+P5*H5+P6*H6+P7*H7)/B11,0)</f>
        <v>400.86000779348876</v>
      </c>
    </row>
    <row r="11" spans="1:16" ht="29" x14ac:dyDescent="0.35">
      <c r="A11" s="19" t="s">
        <v>64</v>
      </c>
      <c r="B11">
        <f>SUM(H4:H7)</f>
        <v>29570.341500000002</v>
      </c>
    </row>
    <row r="13" spans="1:16" x14ac:dyDescent="0.35">
      <c r="A13" s="19"/>
      <c r="B13" s="23"/>
      <c r="C13" s="23"/>
      <c r="D13" s="23"/>
      <c r="E13" s="23"/>
      <c r="F13" s="23"/>
      <c r="G13" s="23"/>
      <c r="H13" s="23"/>
      <c r="I13" s="23"/>
      <c r="J13" s="23"/>
    </row>
  </sheetData>
  <mergeCells count="2">
    <mergeCell ref="A4:A7"/>
    <mergeCell ref="B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C01,C05,C09,C13</vt:lpstr>
      <vt:lpstr>C02,C06,C10,C14</vt:lpstr>
      <vt:lpstr>C03,C07,C11,C15</vt:lpstr>
      <vt:lpstr>C04,C08,C12,C16</vt:lpstr>
      <vt:lpstr>C17</vt:lpstr>
      <vt:lpstr>C18</vt:lpstr>
      <vt:lpstr>C19</vt:lpstr>
      <vt:lpstr>C20,C21,C22</vt:lpstr>
      <vt:lpstr>C23</vt:lpstr>
      <vt:lpstr>C24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Stopiński Jakub</dc:creator>
  <cp:lastModifiedBy>Stopiński Jakub</cp:lastModifiedBy>
  <dcterms:created xsi:type="dcterms:W3CDTF">2023-02-16T10:16:37Z</dcterms:created>
  <dcterms:modified xsi:type="dcterms:W3CDTF">2023-03-09T11:59:47Z</dcterms:modified>
</cp:coreProperties>
</file>